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OI Calculator" sheetId="1" r:id="rId4"/>
  </sheets>
  <definedNames/>
  <calcPr/>
  <extLst>
    <ext uri="GoogleSheetsCustomDataVersion1">
      <go:sheetsCustomData xmlns:go="http://customooxmlschemas.google.com/" r:id="rId5" roundtripDataSignature="AMtx7mg6L3afK+oxJZfNspgGJtnV1x8DiQ=="/>
    </ext>
  </extLst>
</workbook>
</file>

<file path=xl/sharedStrings.xml><?xml version="1.0" encoding="utf-8"?>
<sst xmlns="http://schemas.openxmlformats.org/spreadsheetml/2006/main" count="65" uniqueCount="65">
  <si>
    <t>Fullcast ROI Calculator</t>
  </si>
  <si>
    <t>Background</t>
  </si>
  <si>
    <t># of Sales Reps in Your Organization</t>
  </si>
  <si>
    <t>Annual Revenue</t>
  </si>
  <si>
    <t>Average Quota Per Rep</t>
  </si>
  <si>
    <t>Annual Sales Employee Growth</t>
  </si>
  <si>
    <t>Hit Your Sales Number</t>
  </si>
  <si>
    <t>Design More Effective Territories</t>
  </si>
  <si>
    <t>Average quota per rep</t>
  </si>
  <si>
    <t>Average quota attainment</t>
  </si>
  <si>
    <t>Missed quota per rep</t>
  </si>
  <si>
    <t>Incremental revenue per rep with Fullcast</t>
  </si>
  <si>
    <t>Total revenue increase with Fullcast</t>
  </si>
  <si>
    <t>Source: https://www.xactlycorp.com/blog/quota-attainment-tips#:~:text=For%20instance%2C%20if%20a%20large,quota%20attainment%20is%2058%20percent.</t>
  </si>
  <si>
    <t>Missed quota due to poor territory design</t>
  </si>
  <si>
    <t>Considering only 69% of enterprises hit their annual revenue goals, and that Salesforce estimates that 57% of reps are expected to miss their quota this year—maintaining high quota attainment is clearly a challenge for many organizations</t>
  </si>
  <si>
    <t>with Fullcast (30% improvement in quota attainment)</t>
  </si>
  <si>
    <t>Regardless of rep tenure, the average quota attainment is 58 percent.</t>
  </si>
  <si>
    <t>Reduce Rep Attrition</t>
  </si>
  <si>
    <t>Annual Attrition Rate</t>
  </si>
  <si>
    <t>Number of Reps to Replace</t>
  </si>
  <si>
    <t>Average Quota per Rep</t>
  </si>
  <si>
    <t>Months to Replace</t>
  </si>
  <si>
    <t>Lost revenue per month/rep</t>
  </si>
  <si>
    <t>Lost revenue due to no rep</t>
  </si>
  <si>
    <t>Months to ramp new rep</t>
  </si>
  <si>
    <t>Lost revenue to ramping rep</t>
  </si>
  <si>
    <t>TOTAL Lost Revenue</t>
  </si>
  <si>
    <t>Incremental Revenue with Fullcast</t>
  </si>
  <si>
    <t>Source: https://www.xactlycorp.com/blog/sales-turnover-statistics</t>
  </si>
  <si>
    <t>Cost of rep attrition</t>
  </si>
  <si>
    <t>HubSpot reports the average rep turnover is 35 percent, which is higher than the average for all other industries at 13 percent. SiriusDecisions data also shows that almost half (45 percent) of B2B sales organizations have average turnover rates above 30 percent.</t>
  </si>
  <si>
    <t>with Fullcast (20% improvement in attrition rate)</t>
  </si>
  <si>
    <t>It takes an average of 3.2 months for new salespeople to ramp up to full productivity.</t>
  </si>
  <si>
    <t>Improve Ops Efficiency</t>
  </si>
  <si>
    <t>Dramatically Reduce Planning TIme</t>
  </si>
  <si>
    <t>How much time does your team spend on each of the following tasks?</t>
  </si>
  <si>
    <t>Number of FTEs currently engaged</t>
  </si>
  <si>
    <t>Hours Spent per FTE (annually)</t>
  </si>
  <si>
    <t>Average Annual Salary</t>
  </si>
  <si>
    <t>Total Cost</t>
  </si>
  <si>
    <t>Estimated Time Savings with Fullcast</t>
  </si>
  <si>
    <t>Total Cost Savings with Fullcast</t>
  </si>
  <si>
    <t>Annual Territory Planning</t>
  </si>
  <si>
    <t>Building a capacity model based on guidance from finance</t>
  </si>
  <si>
    <t>Segmenting and carving territories, including scenario planning</t>
  </si>
  <si>
    <t>Defining teams, roles, and assignments based on the coverage model</t>
  </si>
  <si>
    <t>Setting quotas and targets</t>
  </si>
  <si>
    <t>Deploying the plan to the CRM</t>
  </si>
  <si>
    <t>Runtime Planning Activities</t>
  </si>
  <si>
    <t>Tracking capacity and hiring plans</t>
  </si>
  <si>
    <t>Managing and tracking assignment changes (terminations, hirings, temporary coverage, etc.)</t>
  </si>
  <si>
    <t>Adjusting quota, giving credit relief, etc.</t>
  </si>
  <si>
    <t>Continually updating your CRM as your go-to-market requirements change (e.g., routing, holdouts, account hierarchies, etc).</t>
  </si>
  <si>
    <t>TOTAL</t>
  </si>
  <si>
    <t>Do More With the Same Ops Resources</t>
  </si>
  <si>
    <t>Current Number of Ops Staff</t>
  </si>
  <si>
    <t>% Ops Required to Support Sales</t>
  </si>
  <si>
    <t>Expected # Sales Reps</t>
  </si>
  <si>
    <t>Required Ops Team SIze</t>
  </si>
  <si>
    <t>Average Ops Salary</t>
  </si>
  <si>
    <t>Expected Incremental Ops Costs</t>
  </si>
  <si>
    <t>Ops Savings with Fullcast</t>
  </si>
  <si>
    <t>Cost of new Ops team members needed to support growing sales team</t>
  </si>
  <si>
    <t>with Fullcast (20% improvement)</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</si>
</sst>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quot;$&quot;#,##0"/>
  </numFmts>
  <fonts count="18">
    <font>
      <sz val="10.0"/>
      <color rgb="FF000000"/>
      <name val="Arial"/>
      <scheme val="minor"/>
    </font>
    <font>
      <sz val="24.0"/>
      <color theme="1"/>
      <name val="Arial"/>
      <scheme val="minor"/>
    </font>
    <font>
      <b/>
      <sz val="14.0"/>
      <color theme="4"/>
      <name val="Arial"/>
    </font>
    <font>
      <color theme="1"/>
      <name val="Arial"/>
    </font>
    <font>
      <sz val="24.0"/>
      <color rgb="FF000000"/>
      <name val="Arial"/>
    </font>
    <font>
      <b/>
      <sz val="14.0"/>
      <color rgb="FF4472C4"/>
      <name val="Arial"/>
    </font>
    <font>
      <b/>
      <color rgb="FF282828"/>
      <name val="Arial"/>
    </font>
    <font>
      <b/>
      <color theme="1"/>
      <name val="Arial"/>
    </font>
    <font>
      <color rgb="FF0563C1"/>
    </font>
    <font>
      <sz val="10.0"/>
      <color rgb="FF323237"/>
      <name val="Proxima Nova"/>
    </font>
    <font>
      <b/>
      <color rgb="FF000000"/>
      <name val="Arial"/>
    </font>
    <font>
      <sz val="24.0"/>
      <color theme="1"/>
      <name val="Arial"/>
    </font>
    <font>
      <b/>
      <sz val="10.0"/>
      <color theme="1"/>
      <name val="Arial"/>
    </font>
    <font>
      <sz val="10.0"/>
      <color theme="1"/>
      <name val="Arial"/>
    </font>
    <font>
      <sz val="10.0"/>
      <color rgb="FF000000"/>
      <name val="Arial"/>
    </font>
    <font>
      <sz val="9.0"/>
      <color rgb="FF6A7F89"/>
      <name val="Lato"/>
    </font>
    <font>
      <color theme="1"/>
      <name val="Arial"/>
      <scheme val="minor"/>
    </font>
    <font>
      <color rgb="FFFF0000"/>
      <name val="Arial"/>
    </font>
  </fonts>
  <fills count="7">
    <fill>
      <patternFill patternType="none"/>
    </fill>
    <fill>
      <patternFill patternType="lightGray"/>
    </fill>
    <fill>
      <patternFill patternType="solid">
        <fgColor rgb="FFFFF2CC"/>
        <bgColor rgb="FFFFF2CC"/>
      </patternFill>
    </fill>
    <fill>
      <patternFill patternType="solid">
        <fgColor theme="0"/>
        <bgColor theme="0"/>
      </patternFill>
    </fill>
    <fill>
      <patternFill patternType="solid">
        <fgColor theme="8"/>
        <bgColor theme="8"/>
      </patternFill>
    </fill>
    <fill>
      <patternFill patternType="solid">
        <fgColor rgb="FFFFFFFF"/>
        <bgColor rgb="FFFFFFFF"/>
      </patternFill>
    </fill>
    <fill>
      <patternFill patternType="solid">
        <fgColor theme="9"/>
        <bgColor theme="9"/>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0" fillId="0" fontId="1" numFmtId="0" xfId="0" applyAlignment="1" applyFont="1">
      <alignment readingOrder="0"/>
    </xf>
    <xf borderId="0" fillId="0" fontId="2" numFmtId="0" xfId="0" applyFont="1"/>
    <xf borderId="0" fillId="0" fontId="3" numFmtId="0" xfId="0" applyAlignment="1" applyFont="1">
      <alignment shrinkToFit="0" vertical="bottom" wrapText="1"/>
    </xf>
    <xf borderId="1" fillId="2" fontId="3" numFmtId="0" xfId="0" applyBorder="1" applyFill="1" applyFont="1"/>
    <xf borderId="0" fillId="0" fontId="3" numFmtId="0" xfId="0" applyAlignment="1" applyFont="1">
      <alignment readingOrder="0" shrinkToFit="0" vertical="bottom" wrapText="1"/>
    </xf>
    <xf borderId="1" fillId="2" fontId="3" numFmtId="164" xfId="0" applyBorder="1" applyFont="1" applyNumberFormat="1"/>
    <xf borderId="0" fillId="0" fontId="3" numFmtId="0" xfId="0" applyFont="1"/>
    <xf borderId="1" fillId="3" fontId="3" numFmtId="164" xfId="0" applyBorder="1" applyFill="1" applyFont="1" applyNumberFormat="1"/>
    <xf borderId="1" fillId="2" fontId="3" numFmtId="9" xfId="0" applyBorder="1" applyFont="1" applyNumberFormat="1"/>
    <xf borderId="0" fillId="4" fontId="4" numFmtId="0" xfId="0" applyFill="1" applyFont="1"/>
    <xf borderId="0" fillId="0" fontId="5" numFmtId="0" xfId="0" applyAlignment="1" applyFont="1">
      <alignment shrinkToFit="0" vertical="bottom" wrapText="1"/>
    </xf>
    <xf borderId="0" fillId="0" fontId="6" numFmtId="0" xfId="0" applyAlignment="1" applyFont="1">
      <alignment horizontal="center" shrinkToFit="0" wrapText="1"/>
    </xf>
    <xf borderId="0" fillId="0" fontId="7" numFmtId="0" xfId="0" applyAlignment="1" applyFont="1">
      <alignment horizontal="center" shrinkToFit="0" wrapText="1"/>
    </xf>
    <xf borderId="0" fillId="0" fontId="8" numFmtId="0" xfId="0" applyFont="1"/>
    <xf borderId="0" fillId="0" fontId="7" numFmtId="0" xfId="0" applyAlignment="1" applyFont="1">
      <alignment shrinkToFit="0" vertical="bottom" wrapText="1"/>
    </xf>
    <xf borderId="0" fillId="0" fontId="3" numFmtId="164" xfId="0" applyAlignment="1" applyFont="1" applyNumberFormat="1">
      <alignment horizontal="center"/>
    </xf>
    <xf borderId="0" fillId="2" fontId="3" numFmtId="9" xfId="0" applyFont="1" applyNumberFormat="1"/>
    <xf borderId="0" fillId="0" fontId="3" numFmtId="164" xfId="0" applyFont="1" applyNumberFormat="1"/>
    <xf borderId="0" fillId="0" fontId="3" numFmtId="9" xfId="0" applyFont="1" applyNumberFormat="1"/>
    <xf borderId="0" fillId="5" fontId="9" numFmtId="0" xfId="0" applyFill="1" applyFont="1"/>
    <xf borderId="0" fillId="6" fontId="10" numFmtId="164" xfId="0" applyFill="1" applyFont="1" applyNumberFormat="1"/>
    <xf borderId="0" fillId="6" fontId="7" numFmtId="164" xfId="0" applyFont="1" applyNumberFormat="1"/>
    <xf borderId="0" fillId="2" fontId="3" numFmtId="0" xfId="0" applyFont="1"/>
    <xf borderId="0" fillId="0" fontId="3" numFmtId="1" xfId="0" applyFont="1" applyNumberFormat="1"/>
    <xf borderId="0" fillId="4" fontId="11" numFmtId="0" xfId="0" applyFont="1"/>
    <xf borderId="0" fillId="0" fontId="5" numFmtId="0" xfId="0" applyFont="1"/>
    <xf borderId="0" fillId="0" fontId="7" numFmtId="0" xfId="0" applyAlignment="1" applyFont="1">
      <alignment shrinkToFit="0" wrapText="1"/>
    </xf>
    <xf borderId="0" fillId="0" fontId="12" numFmtId="0" xfId="0" applyAlignment="1" applyFont="1">
      <alignment horizontal="center" shrinkToFit="0" vertical="center" wrapText="1"/>
    </xf>
    <xf borderId="0" fillId="0" fontId="12" numFmtId="0" xfId="0" applyAlignment="1" applyFont="1">
      <alignment horizontal="center" vertical="center"/>
    </xf>
    <xf borderId="0" fillId="0" fontId="7" numFmtId="0" xfId="0" applyFont="1"/>
    <xf borderId="0" fillId="2" fontId="3" numFmtId="0" xfId="0" applyAlignment="1" applyFont="1">
      <alignment horizontal="center"/>
    </xf>
    <xf borderId="0" fillId="2" fontId="3" numFmtId="0" xfId="0" applyAlignment="1" applyFont="1">
      <alignment horizontal="center" readingOrder="0"/>
    </xf>
    <xf borderId="0" fillId="2" fontId="3" numFmtId="164" xfId="0" applyAlignment="1" applyFont="1" applyNumberFormat="1">
      <alignment horizontal="center" readingOrder="0"/>
    </xf>
    <xf borderId="0" fillId="0" fontId="13" numFmtId="164" xfId="0" applyAlignment="1" applyFont="1" applyNumberFormat="1">
      <alignment horizontal="center" shrinkToFit="0" vertical="center" wrapText="1"/>
    </xf>
    <xf borderId="0" fillId="0" fontId="3" numFmtId="9" xfId="0" applyAlignment="1" applyFont="1" applyNumberFormat="1">
      <alignment horizontal="center" readingOrder="0"/>
    </xf>
    <xf borderId="0" fillId="0" fontId="3" numFmtId="0" xfId="0" applyAlignment="1" applyFont="1">
      <alignment horizontal="center"/>
    </xf>
    <xf borderId="0" fillId="0" fontId="13" numFmtId="0" xfId="0" applyAlignment="1" applyFont="1">
      <alignment horizontal="center" shrinkToFit="0" vertical="center" wrapText="1"/>
    </xf>
    <xf borderId="0" fillId="0" fontId="3" numFmtId="9" xfId="0" applyAlignment="1" applyFont="1" applyNumberFormat="1">
      <alignment horizontal="center"/>
    </xf>
    <xf borderId="0" fillId="2" fontId="3" numFmtId="164" xfId="0" applyAlignment="1" applyFont="1" applyNumberFormat="1">
      <alignment horizontal="center"/>
    </xf>
    <xf borderId="0" fillId="0" fontId="14" numFmtId="0" xfId="0" applyAlignment="1" applyFont="1">
      <alignment shrinkToFit="0" wrapText="1"/>
    </xf>
    <xf borderId="0" fillId="0" fontId="15" numFmtId="0" xfId="0" applyFont="1"/>
    <xf borderId="0" fillId="0" fontId="7" numFmtId="164" xfId="0" applyAlignment="1" applyFont="1" applyNumberFormat="1">
      <alignment horizontal="center"/>
    </xf>
    <xf borderId="0" fillId="3" fontId="5" numFmtId="0" xfId="0" applyAlignment="1" applyFont="1">
      <alignment shrinkToFit="0" vertical="bottom" wrapText="1"/>
    </xf>
    <xf borderId="0" fillId="0" fontId="7" numFmtId="0" xfId="0" applyAlignment="1" applyFont="1">
      <alignment horizontal="center" readingOrder="0" shrinkToFit="0" wrapText="1"/>
    </xf>
    <xf borderId="0" fillId="2" fontId="3" numFmtId="164" xfId="0" applyAlignment="1" applyFont="1" applyNumberFormat="1">
      <alignment readingOrder="0"/>
    </xf>
    <xf borderId="0" fillId="0" fontId="3" numFmtId="0" xfId="0" applyAlignment="1" applyFont="1">
      <alignment readingOrder="0"/>
    </xf>
    <xf borderId="0" fillId="0" fontId="16" numFmtId="20" xfId="0" applyAlignment="1" applyFont="1" applyNumberFormat="1">
      <alignment readingOrder="0"/>
    </xf>
    <xf borderId="0" fillId="0" fontId="16" numFmtId="4" xfId="0" applyFont="1" applyNumberFormat="1"/>
    <xf borderId="0" fillId="0" fontId="17" numFmtId="0" xfId="0" applyFont="1"/>
    <xf borderId="0" fillId="0" fontId="17"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xactlycorp.com/blog/quota-attainment-tips" TargetMode="External"/><Relationship Id="rId2" Type="http://schemas.openxmlformats.org/officeDocument/2006/relationships/hyperlink" Target="https://www.xactlycorp.com/blog/sales-turnover-statistics" TargetMode="External"/><Relationship Id="rId3" Type="http://schemas.openxmlformats.org/officeDocument/2006/relationships/hyperlink" Target="https://blog.hubspot.com/sales/employee-turnover-rate" TargetMode="External"/><Relationship Id="rId4" Type="http://schemas.openxmlformats.org/officeDocument/2006/relationships/hyperlink" Target="https://www.xactlycorp.com/blog/sales-ramp-up-time" TargetMode="External"/><Relationship Id="rId5"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0"/>
  <cols>
    <col customWidth="1" min="1" max="1" width="3.63"/>
    <col customWidth="1" min="2" max="2" width="59.38"/>
  </cols>
  <sheetData>
    <row r="2">
      <c r="B2" s="1" t="s">
        <v>0</v>
      </c>
    </row>
    <row r="5">
      <c r="B5" s="2" t="s">
        <v>1</v>
      </c>
    </row>
    <row r="6">
      <c r="B6" s="3" t="s">
        <v>2</v>
      </c>
      <c r="C6" s="4">
        <v>100.0</v>
      </c>
    </row>
    <row r="7">
      <c r="B7" s="5" t="s">
        <v>3</v>
      </c>
      <c r="C7" s="6">
        <v>1.0E8</v>
      </c>
    </row>
    <row r="8">
      <c r="B8" s="7" t="s">
        <v>4</v>
      </c>
      <c r="C8" s="8">
        <f>C7/C6</f>
        <v>1000000</v>
      </c>
    </row>
    <row r="9">
      <c r="B9" s="7" t="s">
        <v>5</v>
      </c>
      <c r="C9" s="9">
        <v>0.2</v>
      </c>
    </row>
    <row r="13">
      <c r="B13" s="10" t="s">
        <v>6</v>
      </c>
    </row>
    <row r="15">
      <c r="B15" s="11" t="s">
        <v>7</v>
      </c>
      <c r="C15" s="12" t="s">
        <v>8</v>
      </c>
      <c r="D15" s="13" t="s">
        <v>9</v>
      </c>
      <c r="E15" s="12" t="s">
        <v>10</v>
      </c>
      <c r="F15" s="13" t="s">
        <v>11</v>
      </c>
      <c r="G15" s="13" t="s">
        <v>12</v>
      </c>
      <c r="I15" s="13"/>
      <c r="N15" s="14" t="s">
        <v>13</v>
      </c>
    </row>
    <row r="16">
      <c r="B16" s="15" t="s">
        <v>14</v>
      </c>
      <c r="C16" s="16">
        <f>C8</f>
        <v>1000000</v>
      </c>
      <c r="D16" s="17">
        <v>0.58</v>
      </c>
      <c r="E16" s="18">
        <f t="shared" ref="E16:E17" si="1">D16*C16</f>
        <v>580000</v>
      </c>
      <c r="F16" s="19"/>
      <c r="N16" s="20" t="s">
        <v>15</v>
      </c>
    </row>
    <row r="17">
      <c r="B17" s="3" t="s">
        <v>16</v>
      </c>
      <c r="C17" s="16">
        <f>C16</f>
        <v>1000000</v>
      </c>
      <c r="D17" s="19">
        <f>D16*1.3</f>
        <v>0.754</v>
      </c>
      <c r="E17" s="18">
        <f t="shared" si="1"/>
        <v>754000</v>
      </c>
      <c r="F17" s="21">
        <f>E17-E16</f>
        <v>174000</v>
      </c>
      <c r="G17" s="22">
        <f>F17*C6</f>
        <v>17400000</v>
      </c>
      <c r="N17" s="20" t="s">
        <v>17</v>
      </c>
    </row>
    <row r="18">
      <c r="N18" s="20"/>
    </row>
    <row r="19">
      <c r="N19" s="20"/>
    </row>
    <row r="20">
      <c r="B20" s="11" t="s">
        <v>18</v>
      </c>
      <c r="C20" s="13" t="s">
        <v>19</v>
      </c>
      <c r="D20" s="13" t="s">
        <v>20</v>
      </c>
      <c r="E20" s="13" t="s">
        <v>21</v>
      </c>
      <c r="F20" s="12" t="s">
        <v>22</v>
      </c>
      <c r="G20" s="13" t="s">
        <v>23</v>
      </c>
      <c r="H20" s="13" t="s">
        <v>24</v>
      </c>
      <c r="I20" s="13" t="s">
        <v>25</v>
      </c>
      <c r="J20" s="13" t="s">
        <v>26</v>
      </c>
      <c r="K20" s="13" t="s">
        <v>27</v>
      </c>
      <c r="L20" s="13" t="s">
        <v>28</v>
      </c>
      <c r="N20" s="14" t="s">
        <v>29</v>
      </c>
    </row>
    <row r="21">
      <c r="B21" s="15" t="s">
        <v>30</v>
      </c>
      <c r="C21" s="17">
        <v>0.3</v>
      </c>
      <c r="D21" s="7">
        <f>C21*C6</f>
        <v>30</v>
      </c>
      <c r="E21" s="18">
        <f>C8</f>
        <v>1000000</v>
      </c>
      <c r="F21" s="23">
        <v>2.0</v>
      </c>
      <c r="G21" s="18">
        <f>E22/12</f>
        <v>83333.33333</v>
      </c>
      <c r="H21" s="18">
        <f t="shared" ref="H21:H22" si="3">G21*F21*D21</f>
        <v>5000000</v>
      </c>
      <c r="I21" s="23">
        <v>3.2</v>
      </c>
      <c r="J21" s="18">
        <f t="shared" ref="J21:J22" si="4">I21*G21*D21</f>
        <v>8000000</v>
      </c>
      <c r="K21" s="18">
        <f t="shared" ref="K21:K22" si="5">J21+H21</f>
        <v>13000000</v>
      </c>
      <c r="N21" s="20" t="s">
        <v>31</v>
      </c>
    </row>
    <row r="22">
      <c r="B22" s="3" t="s">
        <v>32</v>
      </c>
      <c r="C22" s="19">
        <f>C21-(C21*0.2)</f>
        <v>0.24</v>
      </c>
      <c r="D22" s="24">
        <f>C22*C6</f>
        <v>24</v>
      </c>
      <c r="E22" s="18">
        <f t="shared" ref="E22:F22" si="2">E21</f>
        <v>1000000</v>
      </c>
      <c r="F22" s="7">
        <f t="shared" si="2"/>
        <v>2</v>
      </c>
      <c r="G22" s="18">
        <f>E22/12</f>
        <v>83333.33333</v>
      </c>
      <c r="H22" s="18">
        <f t="shared" si="3"/>
        <v>4000000</v>
      </c>
      <c r="I22" s="7">
        <f>I21</f>
        <v>3.2</v>
      </c>
      <c r="J22" s="18">
        <f t="shared" si="4"/>
        <v>6400000</v>
      </c>
      <c r="K22" s="18">
        <f t="shared" si="5"/>
        <v>10400000</v>
      </c>
      <c r="L22" s="21">
        <f>K21-K22</f>
        <v>2600000</v>
      </c>
      <c r="N22" s="20" t="s">
        <v>33</v>
      </c>
    </row>
    <row r="27">
      <c r="B27" s="25" t="s">
        <v>34</v>
      </c>
    </row>
    <row r="30">
      <c r="B30" s="26" t="s">
        <v>35</v>
      </c>
    </row>
    <row r="31">
      <c r="B31" s="27" t="s">
        <v>36</v>
      </c>
      <c r="C31" s="28" t="s">
        <v>37</v>
      </c>
      <c r="D31" s="28" t="s">
        <v>38</v>
      </c>
      <c r="E31" s="28" t="s">
        <v>39</v>
      </c>
      <c r="F31" s="29" t="s">
        <v>40</v>
      </c>
      <c r="G31" s="13" t="s">
        <v>41</v>
      </c>
      <c r="H31" s="13" t="s">
        <v>42</v>
      </c>
    </row>
    <row r="32">
      <c r="B32" s="30"/>
    </row>
    <row r="33">
      <c r="B33" s="30" t="s">
        <v>43</v>
      </c>
    </row>
    <row r="34">
      <c r="B34" s="7" t="s">
        <v>44</v>
      </c>
      <c r="C34" s="31">
        <v>2.0</v>
      </c>
      <c r="D34" s="32">
        <v>40.0</v>
      </c>
      <c r="E34" s="33">
        <v>120000.0</v>
      </c>
      <c r="F34" s="34">
        <f t="shared" ref="F34:F38" si="6">C34*D34*(E34/2080)</f>
        <v>4615.384615</v>
      </c>
      <c r="G34" s="35">
        <v>0.75</v>
      </c>
      <c r="H34" s="16">
        <f t="shared" ref="H34:H38" si="7">G34*F34</f>
        <v>3461.538462</v>
      </c>
    </row>
    <row r="35">
      <c r="B35" s="3" t="s">
        <v>45</v>
      </c>
      <c r="C35" s="32">
        <v>5.0</v>
      </c>
      <c r="D35" s="32">
        <v>240.0</v>
      </c>
      <c r="E35" s="33">
        <v>120000.0</v>
      </c>
      <c r="F35" s="34">
        <f t="shared" si="6"/>
        <v>69230.76923</v>
      </c>
      <c r="G35" s="35">
        <v>0.8</v>
      </c>
      <c r="H35" s="16">
        <f t="shared" si="7"/>
        <v>55384.61538</v>
      </c>
    </row>
    <row r="36">
      <c r="B36" s="3" t="s">
        <v>46</v>
      </c>
      <c r="C36" s="31"/>
      <c r="D36" s="31"/>
      <c r="E36" s="33"/>
      <c r="F36" s="34">
        <f t="shared" si="6"/>
        <v>0</v>
      </c>
      <c r="G36" s="35">
        <v>0.8</v>
      </c>
      <c r="H36" s="16">
        <f t="shared" si="7"/>
        <v>0</v>
      </c>
    </row>
    <row r="37">
      <c r="B37" s="3" t="s">
        <v>47</v>
      </c>
      <c r="C37" s="31"/>
      <c r="D37" s="31"/>
      <c r="E37" s="33"/>
      <c r="F37" s="34">
        <f t="shared" si="6"/>
        <v>0</v>
      </c>
      <c r="G37" s="35">
        <v>0.8</v>
      </c>
      <c r="H37" s="16">
        <f t="shared" si="7"/>
        <v>0</v>
      </c>
    </row>
    <row r="38">
      <c r="B38" s="3" t="s">
        <v>48</v>
      </c>
      <c r="C38" s="31"/>
      <c r="D38" s="31"/>
      <c r="E38" s="33"/>
      <c r="F38" s="34">
        <f t="shared" si="6"/>
        <v>0</v>
      </c>
      <c r="G38" s="35">
        <v>0.8</v>
      </c>
      <c r="H38" s="16">
        <f t="shared" si="7"/>
        <v>0</v>
      </c>
    </row>
    <row r="39">
      <c r="B39" s="3"/>
      <c r="C39" s="36"/>
      <c r="D39" s="36"/>
      <c r="E39" s="16"/>
      <c r="F39" s="37"/>
      <c r="G39" s="38"/>
      <c r="H39" s="36"/>
    </row>
    <row r="40">
      <c r="B40" s="15"/>
      <c r="C40" s="36"/>
      <c r="D40" s="36"/>
      <c r="E40" s="16"/>
      <c r="F40" s="37"/>
      <c r="G40" s="38"/>
      <c r="H40" s="36"/>
    </row>
    <row r="41">
      <c r="B41" s="15" t="s">
        <v>49</v>
      </c>
      <c r="C41" s="31"/>
      <c r="D41" s="31"/>
      <c r="E41" s="39"/>
      <c r="F41" s="37"/>
      <c r="G41" s="38"/>
      <c r="H41" s="36"/>
    </row>
    <row r="42">
      <c r="B42" s="3" t="s">
        <v>50</v>
      </c>
      <c r="C42" s="32">
        <v>1.0</v>
      </c>
      <c r="D42" s="31">
        <v>100.0</v>
      </c>
      <c r="E42" s="33">
        <v>120000.0</v>
      </c>
      <c r="F42" s="34">
        <f t="shared" ref="F42:F45" si="8">C42*D42*(E42/2080)</f>
        <v>5769.230769</v>
      </c>
      <c r="G42" s="35">
        <v>0.8</v>
      </c>
      <c r="H42" s="16">
        <f t="shared" ref="H42:H45" si="9">G42*F42</f>
        <v>4615.384615</v>
      </c>
    </row>
    <row r="43">
      <c r="B43" s="40" t="s">
        <v>51</v>
      </c>
      <c r="C43" s="32"/>
      <c r="D43" s="31"/>
      <c r="E43" s="33"/>
      <c r="F43" s="34">
        <f t="shared" si="8"/>
        <v>0</v>
      </c>
      <c r="G43" s="35">
        <v>0.8</v>
      </c>
      <c r="H43" s="16">
        <f t="shared" si="9"/>
        <v>0</v>
      </c>
    </row>
    <row r="44">
      <c r="B44" s="40" t="s">
        <v>52</v>
      </c>
      <c r="C44" s="31"/>
      <c r="D44" s="32"/>
      <c r="E44" s="33"/>
      <c r="F44" s="34">
        <f t="shared" si="8"/>
        <v>0</v>
      </c>
      <c r="G44" s="35">
        <v>0.8</v>
      </c>
      <c r="H44" s="16">
        <f t="shared" si="9"/>
        <v>0</v>
      </c>
    </row>
    <row r="45">
      <c r="B45" s="40" t="s">
        <v>53</v>
      </c>
      <c r="C45" s="31"/>
      <c r="D45" s="32"/>
      <c r="E45" s="33"/>
      <c r="F45" s="34">
        <f t="shared" si="8"/>
        <v>0</v>
      </c>
      <c r="G45" s="35">
        <v>0.8</v>
      </c>
      <c r="H45" s="16">
        <f t="shared" si="9"/>
        <v>0</v>
      </c>
    </row>
    <row r="46">
      <c r="B46" s="41"/>
      <c r="C46" s="36"/>
      <c r="D46" s="36"/>
      <c r="E46" s="16"/>
      <c r="F46" s="37"/>
      <c r="G46" s="38"/>
      <c r="H46" s="36"/>
    </row>
    <row r="47">
      <c r="B47" s="15" t="s">
        <v>54</v>
      </c>
      <c r="C47" s="36"/>
      <c r="D47" s="36"/>
      <c r="E47" s="16"/>
      <c r="F47" s="42">
        <f>SUM(F34:F45)</f>
        <v>79615.38462</v>
      </c>
      <c r="H47" s="22">
        <f>SUM(H34:H45)</f>
        <v>63461.53846</v>
      </c>
      <c r="J47" s="7"/>
    </row>
    <row r="48">
      <c r="C48" s="36"/>
      <c r="D48" s="36"/>
      <c r="E48" s="16"/>
      <c r="F48" s="37"/>
      <c r="H48" s="36"/>
    </row>
    <row r="49">
      <c r="C49" s="36"/>
      <c r="D49" s="36"/>
      <c r="E49" s="16"/>
    </row>
    <row r="50">
      <c r="C50" s="36"/>
      <c r="D50" s="36"/>
      <c r="E50" s="16"/>
    </row>
    <row r="51">
      <c r="B51" s="43" t="s">
        <v>55</v>
      </c>
      <c r="C51" s="13" t="s">
        <v>56</v>
      </c>
      <c r="D51" s="44" t="s">
        <v>57</v>
      </c>
      <c r="E51" s="44" t="s">
        <v>58</v>
      </c>
      <c r="F51" s="44" t="s">
        <v>59</v>
      </c>
      <c r="G51" s="13" t="s">
        <v>60</v>
      </c>
      <c r="H51" s="13" t="s">
        <v>61</v>
      </c>
      <c r="I51" s="13" t="s">
        <v>62</v>
      </c>
    </row>
    <row r="52">
      <c r="B52" s="30" t="s">
        <v>63</v>
      </c>
      <c r="C52" s="23">
        <v>15.0</v>
      </c>
      <c r="D52" s="19">
        <f>C52/C6</f>
        <v>0.15</v>
      </c>
      <c r="E52" s="7">
        <f>C6*(1+C9)</f>
        <v>120</v>
      </c>
      <c r="F52" s="7">
        <f t="shared" ref="F52:F53" si="10">E52*D52</f>
        <v>18</v>
      </c>
      <c r="G52" s="45">
        <v>120000.0</v>
      </c>
      <c r="H52" s="18">
        <f>G52*(F52-C52)</f>
        <v>360000</v>
      </c>
    </row>
    <row r="53">
      <c r="B53" s="46" t="s">
        <v>64</v>
      </c>
      <c r="C53" s="7">
        <v>15.0</v>
      </c>
      <c r="D53" s="19">
        <f>D52*0.8</f>
        <v>0.12</v>
      </c>
      <c r="E53" s="7">
        <f>E52</f>
        <v>120</v>
      </c>
      <c r="F53" s="24">
        <f t="shared" si="10"/>
        <v>14.4</v>
      </c>
      <c r="G53" s="18">
        <f>G52</f>
        <v>120000</v>
      </c>
      <c r="H53" s="18">
        <f>(F53-C53)*G53</f>
        <v>-72000</v>
      </c>
      <c r="I53" s="21">
        <f>H52-H53</f>
        <v>432000</v>
      </c>
    </row>
    <row r="56">
      <c r="D56" s="47"/>
    </row>
    <row r="57">
      <c r="D57" s="48"/>
    </row>
    <row r="59">
      <c r="B59" s="15"/>
      <c r="F59" s="49"/>
    </row>
    <row r="60">
      <c r="B60" s="15"/>
      <c r="F60" s="50"/>
    </row>
  </sheetData>
  <hyperlinks>
    <hyperlink r:id="rId1" location=":~:text=For%20instance%2C%20if%20a%20large,quota%20attainment%20is%2058%20percent." ref="N15"/>
    <hyperlink r:id="rId2" ref="N20"/>
    <hyperlink r:id="rId3" ref="N21"/>
    <hyperlink r:id="rId4" ref="N22"/>
  </hyperlinks>
  <drawing r:id="rId5"/>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2019-07-16T20:12:45Z</dcterms:created>
  <dc:creator>Dharmesh Singh</dc:creator>
</cp:coreProperties>
</file>